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10070"/>
  </bookViews>
  <sheets>
    <sheet name="Area" sheetId="5" r:id="rId1"/>
    <sheet name="_SSC" sheetId="2" state="veryHidden" r:id="rId2"/>
  </sheets>
  <definedNames>
    <definedName name="ExchangeRate">Area!$B$23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 l="1"/>
  <c r="F24" i="5"/>
  <c r="E6" i="5" l="1"/>
  <c r="G50" i="5" l="1"/>
  <c r="F50" i="5" s="1"/>
  <c r="E50" i="5" s="1"/>
  <c r="F48" i="5"/>
  <c r="G48" i="5" s="1"/>
  <c r="E48" i="5"/>
  <c r="F49" i="5"/>
  <c r="G49" i="5" s="1"/>
  <c r="F23" i="5"/>
  <c r="E23" i="5"/>
  <c r="F41" i="5"/>
  <c r="E41" i="5" s="1"/>
  <c r="I44" i="5"/>
  <c r="H44" i="5"/>
  <c r="G44" i="5" s="1"/>
  <c r="F44" i="5" s="1"/>
  <c r="E44" i="5" s="1"/>
  <c r="I43" i="5"/>
  <c r="H43" i="5" s="1"/>
  <c r="G43" i="5" s="1"/>
  <c r="F43" i="5" s="1"/>
  <c r="E43" i="5" s="1"/>
  <c r="G42" i="5"/>
  <c r="H42" i="5" s="1"/>
  <c r="I42" i="5" s="1"/>
  <c r="G41" i="5"/>
  <c r="H41" i="5" s="1"/>
  <c r="I41" i="5" s="1"/>
  <c r="F40" i="5"/>
  <c r="E40" i="5" s="1"/>
  <c r="F39" i="5"/>
  <c r="G39" i="5" s="1"/>
  <c r="H39" i="5" s="1"/>
  <c r="I39" i="5" s="1"/>
  <c r="E39" i="5"/>
  <c r="I35" i="5"/>
  <c r="H35" i="5" s="1"/>
  <c r="G35" i="5" s="1"/>
  <c r="F35" i="5" s="1"/>
  <c r="E35" i="5" s="1"/>
  <c r="I34" i="5"/>
  <c r="H34" i="5" s="1"/>
  <c r="G34" i="5" s="1"/>
  <c r="F34" i="5" s="1"/>
  <c r="E34" i="5" s="1"/>
  <c r="G33" i="5"/>
  <c r="F33" i="5" s="1"/>
  <c r="E33" i="5" s="1"/>
  <c r="E32" i="5"/>
  <c r="F32" i="5"/>
  <c r="G30" i="5"/>
  <c r="H30" i="5" s="1"/>
  <c r="I30" i="5" s="1"/>
  <c r="E56" i="5"/>
  <c r="F58" i="5"/>
  <c r="F57" i="5"/>
  <c r="E58" i="5"/>
  <c r="E57" i="5"/>
  <c r="H56" i="5"/>
  <c r="F56" i="5" s="1"/>
  <c r="G57" i="5"/>
  <c r="H57" i="5"/>
  <c r="F30" i="5"/>
  <c r="H54" i="5"/>
  <c r="G54" i="5" s="1"/>
  <c r="H55" i="5"/>
  <c r="I55" i="5" s="1"/>
  <c r="H58" i="5"/>
  <c r="F42" i="5" l="1"/>
  <c r="E42" i="5" s="1"/>
  <c r="E49" i="5"/>
  <c r="G40" i="5"/>
  <c r="H40" i="5" s="1"/>
  <c r="I40" i="5" s="1"/>
  <c r="I54" i="5"/>
  <c r="I58" i="5"/>
  <c r="G55" i="5"/>
  <c r="G58" i="5"/>
  <c r="G56" i="5"/>
  <c r="I56" i="5"/>
  <c r="F55" i="5"/>
  <c r="E54" i="5"/>
  <c r="F25" i="5"/>
  <c r="E24" i="5"/>
  <c r="G32" i="5"/>
  <c r="H32" i="5" s="1"/>
  <c r="I32" i="5" s="1"/>
  <c r="F31" i="5"/>
  <c r="E30" i="5"/>
  <c r="I18" i="5"/>
  <c r="E18" i="5"/>
  <c r="H18" i="5" s="1"/>
  <c r="F18" i="5"/>
  <c r="G18" i="5" s="1"/>
  <c r="E17" i="5"/>
  <c r="F17" i="5" s="1"/>
  <c r="F16" i="5"/>
  <c r="E16" i="5" s="1"/>
  <c r="H16" i="5" s="1"/>
  <c r="E15" i="5"/>
  <c r="H15" i="5" s="1"/>
  <c r="H14" i="5"/>
  <c r="F14" i="5"/>
  <c r="I14" i="5" s="1"/>
  <c r="G16" i="5"/>
  <c r="F15" i="5"/>
  <c r="I15" i="5" s="1"/>
  <c r="E14" i="5"/>
  <c r="G31" i="5" l="1"/>
  <c r="H31" i="5" s="1"/>
  <c r="I31" i="5" s="1"/>
  <c r="E31" i="5"/>
  <c r="I57" i="5"/>
  <c r="I16" i="5"/>
  <c r="H33" i="5"/>
  <c r="I33" i="5" s="1"/>
  <c r="H17" i="5"/>
  <c r="G15" i="5"/>
  <c r="I17" i="5"/>
  <c r="G17" i="5"/>
  <c r="G14" i="5"/>
  <c r="I6" i="5" l="1"/>
  <c r="G6" i="5"/>
  <c r="H6" i="5" s="1"/>
  <c r="E7" i="5"/>
  <c r="G7" i="5" s="1"/>
  <c r="H7" i="5" s="1"/>
  <c r="F7" i="5"/>
  <c r="E8" i="5"/>
  <c r="I8" i="5" s="1"/>
  <c r="G8" i="5"/>
  <c r="H8" i="5" s="1"/>
  <c r="E9" i="5"/>
  <c r="G9" i="5" s="1"/>
  <c r="H9" i="5"/>
  <c r="E10" i="5"/>
  <c r="G10" i="5" s="1"/>
  <c r="H10" i="5" s="1"/>
  <c r="F8" i="5" l="1"/>
  <c r="F6" i="5"/>
  <c r="F9" i="5"/>
  <c r="I9" i="5"/>
  <c r="I10" i="5"/>
  <c r="F10" i="5"/>
  <c r="I7" i="5"/>
</calcChain>
</file>

<file path=xl/sharedStrings.xml><?xml version="1.0" encoding="utf-8"?>
<sst xmlns="http://schemas.openxmlformats.org/spreadsheetml/2006/main" count="120" uniqueCount="69">
  <si>
    <t>Acre</t>
  </si>
  <si>
    <t>Hectare</t>
  </si>
  <si>
    <t>Alqueire</t>
  </si>
  <si>
    <t>Area Calculations</t>
  </si>
  <si>
    <t>input</t>
  </si>
  <si>
    <t>=&gt;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</si>
  <si>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C:\\Users\\PierreA\\Documents\\SpreadsheetConverter"},"AdvancedSettingsModels":[],"Dropbox":{"AccessToken":"","AccessSecret":""},"SpreadsheetServer":{"Username":"","Password":"","ServerUrl":""},"ConfigureSubmitDefault":{"Email":""},"MessageBubble":{"Close":false,"TopMsg":0}}</t>
  </si>
  <si>
    <t>_Ctrl_1</t>
  </si>
  <si>
    <t>{"ButtonStyle":0,"Name":"","HideSscPoweredlogo":false,"LiveShare":{"Enable":false},"CopyProtect":{"IsEnabled":false,"DomainName":""},"Theme":{"BgColor":"#FFFFFFFF","BgImage":"","InputBorderStyle":0},"Layout":2,"LayoutConfig":{"IsSamePagesHeight":false},"SmartphoneSettings":{"ViewportLock":true,"UseOldViewEngine":false,"EnableZoom":false,"EnableSwipe":false,"HideToolbar":false,"InheritBackgroundColor":false,"CheckboxFlavor":1,"ShowBubble":false},"SmartphoneTheme":0,"InputDetection":0,"Toolbar":{"Position":1,"IsSubmit":false,"IsPrint":false,"IsPrintAll":false,"IsReset":false,"IsUpdate":false},"AspnetConfig":{"BrowseUrl":"http://localhost/ssc","FileExtension":0},"NodejsConfig":{"LocalPort":3000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0,"Edition":0,"IgnoreBgInputCell":false}</t>
  </si>
  <si>
    <t xml:space="preserve"> Acre</t>
  </si>
  <si>
    <t xml:space="preserve"> Hectare</t>
  </si>
  <si>
    <t xml:space="preserve"> Alqueire</t>
  </si>
  <si>
    <t>{"IsHide":false,"SheetId":0,"Name":"Area","HiddenRow":0,"VisibleRange":"","SheetTheme":{"TabColor":"","BodyColor":"","BodyImage":""}}</t>
  </si>
  <si>
    <t>Weight Calculations</t>
  </si>
  <si>
    <t>{"IsHide":false,"SheetId":0,"Name":"Weight","HiddenRow":0,"VisibleRange":"","SheetTheme":{"TabColor":"","BodyColor":"","BodyImage":""}}</t>
  </si>
  <si>
    <t xml:space="preserve"> saca</t>
  </si>
  <si>
    <t xml:space="preserve"> short ton</t>
  </si>
  <si>
    <t xml:space="preserve"> metric ton</t>
  </si>
  <si>
    <t>kg</t>
  </si>
  <si>
    <t>short ton</t>
  </si>
  <si>
    <t>metric ton</t>
  </si>
  <si>
    <t>saca</t>
  </si>
  <si>
    <r>
      <t>m</t>
    </r>
    <r>
      <rPr>
        <b/>
        <vertAlign val="superscript"/>
        <sz val="10"/>
        <color theme="3"/>
        <rFont val="Calibri"/>
        <family val="2"/>
        <scheme val="minor"/>
      </rPr>
      <t>2</t>
    </r>
  </si>
  <si>
    <r>
      <t>km</t>
    </r>
    <r>
      <rPr>
        <b/>
        <vertAlign val="superscript"/>
        <sz val="10"/>
        <color theme="3"/>
        <rFont val="Calibri"/>
        <family val="2"/>
        <scheme val="minor"/>
      </rPr>
      <t>2</t>
    </r>
  </si>
  <si>
    <r>
      <t xml:space="preserve"> m</t>
    </r>
    <r>
      <rPr>
        <i/>
        <vertAlign val="superscript"/>
        <sz val="10"/>
        <color rgb="FF7F7F7F"/>
        <rFont val="Calibri"/>
        <family val="2"/>
        <scheme val="minor"/>
      </rPr>
      <t>2</t>
    </r>
  </si>
  <si>
    <r>
      <t xml:space="preserve"> km</t>
    </r>
    <r>
      <rPr>
        <i/>
        <vertAlign val="superscript"/>
        <sz val="10"/>
        <color rgb="FF7F7F7F"/>
        <rFont val="Calibri"/>
        <family val="2"/>
        <scheme val="minor"/>
      </rPr>
      <t>2</t>
    </r>
  </si>
  <si>
    <t>Exchange rate</t>
  </si>
  <si>
    <t>{"IsHide":false,"SheetId":0,"Name":"Prices","HiddenRow":0,"VisibleRange":"","SheetTheme":{"TabColor":"","BodyColor":"","BodyImage":""}}</t>
  </si>
  <si>
    <t>sacas/hectare</t>
  </si>
  <si>
    <t xml:space="preserve"> bushels soybean/acre</t>
  </si>
  <si>
    <t>bushels soybean/acre</t>
  </si>
  <si>
    <t>{"IsHide":false,"SheetId":0,"Name":"Yields","HiddenRow":0,"VisibleRange":"","SheetTheme":{"TabColor":"","BodyColor":"","BodyImage":""}}</t>
  </si>
  <si>
    <t>pound</t>
  </si>
  <si>
    <t>cents per bushel</t>
  </si>
  <si>
    <t>USD per bushel</t>
  </si>
  <si>
    <t>Yields</t>
  </si>
  <si>
    <t xml:space="preserve">bushels corn/acre </t>
  </si>
  <si>
    <t>kg/hectare</t>
  </si>
  <si>
    <t>ton/hectare</t>
  </si>
  <si>
    <t>na</t>
  </si>
  <si>
    <t>BRL</t>
  </si>
  <si>
    <t>USD</t>
  </si>
  <si>
    <t xml:space="preserve"> pound</t>
  </si>
  <si>
    <t xml:space="preserve"> kilogram</t>
  </si>
  <si>
    <t xml:space="preserve"> cents per bushel</t>
  </si>
  <si>
    <t xml:space="preserve"> USD per ton</t>
  </si>
  <si>
    <t>USD per metric ton</t>
  </si>
  <si>
    <t xml:space="preserve"> USD per bushel</t>
  </si>
  <si>
    <t xml:space="preserve"> USD per saca</t>
  </si>
  <si>
    <t>USD per saca</t>
  </si>
  <si>
    <t>BRL per saca</t>
  </si>
  <si>
    <t xml:space="preserve"> BRL per saca</t>
  </si>
  <si>
    <t xml:space="preserve"> BRL per ton</t>
  </si>
  <si>
    <t>CBOT Soybean (remember to set correct exchange rate)</t>
  </si>
  <si>
    <t>CBOT Corn (remember to set correct exchange rate)</t>
  </si>
  <si>
    <t>CBOT Soybean Meal (remember to set correct exchange rate)</t>
  </si>
  <si>
    <t xml:space="preserve"> USD per short ton</t>
  </si>
  <si>
    <t>USD per short ton</t>
  </si>
  <si>
    <t>USD per ton</t>
  </si>
  <si>
    <t>BRL per ton</t>
  </si>
  <si>
    <t xml:space="preserve"> exchange rate BRL/USD</t>
  </si>
  <si>
    <t xml:space="preserve"> BRL (reais)</t>
  </si>
  <si>
    <t xml:space="preserve"> USD (dollars)</t>
  </si>
  <si>
    <t xml:space="preserve"> bushels corn/ acre</t>
  </si>
  <si>
    <t xml:space="preserve"> saca per hectare</t>
  </si>
  <si>
    <t xml:space="preserve"> kg per hectare</t>
  </si>
  <si>
    <t xml:space="preserve"> tons per hectare</t>
  </si>
  <si>
    <t>Primavera Calculator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</si>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</sst>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&quot;$&quot;#,##0.00"/>
    <numFmt numFmtId="166" formatCode="[$R$-416]\ #,##0.00"/>
    <numFmt numFmtId="167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76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vertAlign val="superscript"/>
      <sz val="10"/>
      <color theme="3"/>
      <name val="Calibri"/>
      <family val="2"/>
      <scheme val="minor"/>
    </font>
    <font>
      <i/>
      <vertAlign val="superscript"/>
      <sz val="10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rgb="FF3F3F76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3" applyNumberFormat="0" applyAlignment="0" applyProtection="0"/>
    <xf numFmtId="0" fontId="4" fillId="0" borderId="0" applyNumberFormat="0" applyFill="0" applyBorder="0" applyAlignment="0" applyProtection="0"/>
    <xf numFmtId="0" fontId="13" fillId="0" borderId="5" applyNumberFormat="0" applyFill="0" applyAlignment="0" applyProtection="0"/>
  </cellStyleXfs>
  <cellXfs count="20">
    <xf numFmtId="0" fontId="0" fillId="0" borderId="0" xfId="0"/>
    <xf numFmtId="0" fontId="5" fillId="4" borderId="0" xfId="0" applyFont="1" applyFill="1"/>
    <xf numFmtId="0" fontId="0" fillId="4" borderId="0" xfId="0" applyFill="1"/>
    <xf numFmtId="0" fontId="6" fillId="0" borderId="1" xfId="1" applyFont="1" applyAlignment="1">
      <alignment horizontal="right"/>
    </xf>
    <xf numFmtId="0" fontId="7" fillId="0" borderId="0" xfId="0" applyFont="1"/>
    <xf numFmtId="0" fontId="6" fillId="0" borderId="0" xfId="1" applyFont="1" applyBorder="1" applyAlignment="1">
      <alignment horizontal="right"/>
    </xf>
    <xf numFmtId="0" fontId="9" fillId="0" borderId="4" xfId="4" applyFont="1" applyBorder="1"/>
    <xf numFmtId="49" fontId="9" fillId="0" borderId="0" xfId="4" applyNumberFormat="1" applyFont="1"/>
    <xf numFmtId="4" fontId="10" fillId="3" borderId="0" xfId="3" applyNumberFormat="1" applyFont="1" applyBorder="1"/>
    <xf numFmtId="0" fontId="9" fillId="0" borderId="0" xfId="4" applyFont="1"/>
    <xf numFmtId="49" fontId="9" fillId="0" borderId="0" xfId="4" applyNumberFormat="1" applyFont="1" applyBorder="1"/>
    <xf numFmtId="164" fontId="10" fillId="3" borderId="0" xfId="3" applyNumberFormat="1" applyFont="1" applyBorder="1"/>
    <xf numFmtId="165" fontId="10" fillId="3" borderId="0" xfId="3" applyNumberFormat="1" applyFont="1" applyBorder="1"/>
    <xf numFmtId="166" fontId="10" fillId="3" borderId="0" xfId="3" applyNumberFormat="1" applyFont="1" applyBorder="1"/>
    <xf numFmtId="49" fontId="10" fillId="3" borderId="0" xfId="3" applyNumberFormat="1" applyFont="1" applyBorder="1" applyAlignment="1">
      <alignment horizontal="right"/>
    </xf>
    <xf numFmtId="0" fontId="13" fillId="0" borderId="5" xfId="5"/>
    <xf numFmtId="0" fontId="15" fillId="0" borderId="5" xfId="5" applyFont="1"/>
    <xf numFmtId="4" fontId="8" fillId="2" borderId="2" xfId="2" applyNumberFormat="1" applyFont="1" applyProtection="1">
      <protection locked="0"/>
    </xf>
    <xf numFmtId="167" fontId="14" fillId="2" borderId="2" xfId="2" applyNumberFormat="1" applyFont="1" applyProtection="1">
      <protection locked="0"/>
    </xf>
    <xf numFmtId="0" fontId="0" fillId="0" borderId="0" xfId="0" applyAlignment="1">
      <alignment horizontal="right"/>
    </xf>
  </cellXfs>
  <cellStyles count="6">
    <cellStyle name="Explanatory Text" xfId="4" builtinId="53"/>
    <cellStyle name="Heading 1" xfId="5" builtinId="16"/>
    <cellStyle name="Heading 3" xfId="1" builtinId="18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showGridLines="0" showRowColHeaders="0" tabSelected="1" workbookViewId="0">
      <selection activeCell="E6" sqref="E6"/>
    </sheetView>
  </sheetViews>
  <sheetFormatPr defaultRowHeight="14.5" x14ac:dyDescent="0.35"/>
  <cols>
    <col min="2" max="2" width="18.7265625" customWidth="1"/>
    <col min="3" max="3" width="19.1796875" customWidth="1"/>
    <col min="4" max="4" width="4.54296875" customWidth="1"/>
    <col min="5" max="9" width="19.6328125" customWidth="1"/>
  </cols>
  <sheetData>
    <row r="1" spans="2:9" x14ac:dyDescent="0.35">
      <c r="I1" s="19" t="s">
        <v>68</v>
      </c>
    </row>
    <row r="2" spans="2:9" ht="26.5" thickBot="1" x14ac:dyDescent="0.65">
      <c r="B2" s="16" t="s">
        <v>67</v>
      </c>
      <c r="C2" s="15"/>
      <c r="D2" s="15"/>
      <c r="E2" s="15"/>
      <c r="F2" s="15"/>
      <c r="G2" s="15"/>
      <c r="H2" s="15"/>
      <c r="I2" s="15"/>
    </row>
    <row r="3" spans="2:9" ht="15" thickTop="1" x14ac:dyDescent="0.35"/>
    <row r="4" spans="2:9" ht="18.5" x14ac:dyDescent="0.45">
      <c r="B4" s="1" t="s">
        <v>3</v>
      </c>
      <c r="C4" s="2"/>
      <c r="D4" s="2"/>
      <c r="E4" s="2"/>
      <c r="F4" s="2"/>
      <c r="G4" s="2"/>
      <c r="H4" s="2"/>
      <c r="I4" s="2"/>
    </row>
    <row r="5" spans="2:9" ht="15.5" thickBot="1" x14ac:dyDescent="0.4">
      <c r="B5" s="3" t="s">
        <v>4</v>
      </c>
      <c r="C5" s="4"/>
      <c r="D5" s="4"/>
      <c r="E5" s="5" t="s">
        <v>22</v>
      </c>
      <c r="F5" s="5" t="s">
        <v>0</v>
      </c>
      <c r="G5" s="5" t="s">
        <v>1</v>
      </c>
      <c r="H5" s="5" t="s">
        <v>2</v>
      </c>
      <c r="I5" s="5" t="s">
        <v>23</v>
      </c>
    </row>
    <row r="6" spans="2:9" ht="15" x14ac:dyDescent="0.35">
      <c r="B6" s="17">
        <v>1</v>
      </c>
      <c r="C6" s="6" t="s">
        <v>24</v>
      </c>
      <c r="D6" s="7" t="s">
        <v>5</v>
      </c>
      <c r="E6" s="8">
        <f>B6</f>
        <v>1</v>
      </c>
      <c r="F6" s="8">
        <f>E6/4046.9</f>
        <v>2.4710272060095382E-4</v>
      </c>
      <c r="G6" s="8">
        <f>B6/10000</f>
        <v>1E-4</v>
      </c>
      <c r="H6" s="8">
        <f>G6/4.84</f>
        <v>2.066115702479339E-5</v>
      </c>
      <c r="I6" s="8">
        <f>E6/1000000</f>
        <v>9.9999999999999995E-7</v>
      </c>
    </row>
    <row r="7" spans="2:9" x14ac:dyDescent="0.35">
      <c r="B7" s="17">
        <v>1</v>
      </c>
      <c r="C7" s="9" t="s">
        <v>9</v>
      </c>
      <c r="D7" s="10" t="s">
        <v>5</v>
      </c>
      <c r="E7" s="8">
        <f>B7*4046.9</f>
        <v>4046.9</v>
      </c>
      <c r="F7" s="8">
        <f>B7</f>
        <v>1</v>
      </c>
      <c r="G7" s="8">
        <f>E7/10000</f>
        <v>0.40468999999999999</v>
      </c>
      <c r="H7" s="8">
        <f>G7/4.84</f>
        <v>8.3613636363636362E-2</v>
      </c>
      <c r="I7" s="8">
        <f>E7/1000000</f>
        <v>4.0469E-3</v>
      </c>
    </row>
    <row r="8" spans="2:9" x14ac:dyDescent="0.35">
      <c r="B8" s="17">
        <v>1</v>
      </c>
      <c r="C8" s="9" t="s">
        <v>10</v>
      </c>
      <c r="D8" s="7" t="s">
        <v>5</v>
      </c>
      <c r="E8" s="8">
        <f>B8*10000</f>
        <v>10000</v>
      </c>
      <c r="F8" s="8">
        <f>E8/4046.9</f>
        <v>2.4710272060095382</v>
      </c>
      <c r="G8" s="8">
        <f>B8</f>
        <v>1</v>
      </c>
      <c r="H8" s="8">
        <f>G8/4.84</f>
        <v>0.20661157024793389</v>
      </c>
      <c r="I8" s="8">
        <f>E8/1000000</f>
        <v>0.01</v>
      </c>
    </row>
    <row r="9" spans="2:9" x14ac:dyDescent="0.35">
      <c r="B9" s="17">
        <v>1</v>
      </c>
      <c r="C9" s="9" t="s">
        <v>11</v>
      </c>
      <c r="D9" s="7" t="s">
        <v>5</v>
      </c>
      <c r="E9" s="8">
        <f>B9*10000*4.84</f>
        <v>48400</v>
      </c>
      <c r="F9" s="8">
        <f>E9/4046.9</f>
        <v>11.959771677086165</v>
      </c>
      <c r="G9" s="8">
        <f>E9/10000</f>
        <v>4.84</v>
      </c>
      <c r="H9" s="8">
        <f>B9</f>
        <v>1</v>
      </c>
      <c r="I9" s="8">
        <f>E9/1000000</f>
        <v>4.8399999999999999E-2</v>
      </c>
    </row>
    <row r="10" spans="2:9" ht="15" x14ac:dyDescent="0.35">
      <c r="B10" s="17">
        <v>1</v>
      </c>
      <c r="C10" s="9" t="s">
        <v>25</v>
      </c>
      <c r="D10" s="7" t="s">
        <v>5</v>
      </c>
      <c r="E10" s="8">
        <f>B10*1000000</f>
        <v>1000000</v>
      </c>
      <c r="F10" s="8">
        <f>E10/4046.9</f>
        <v>247.1027206009538</v>
      </c>
      <c r="G10" s="8">
        <f>E10/10000</f>
        <v>100</v>
      </c>
      <c r="H10" s="8">
        <f>G10/4.84</f>
        <v>20.66115702479339</v>
      </c>
      <c r="I10" s="8">
        <f>E10/1000000</f>
        <v>1</v>
      </c>
    </row>
    <row r="12" spans="2:9" ht="18.5" x14ac:dyDescent="0.45">
      <c r="B12" s="1" t="s">
        <v>13</v>
      </c>
      <c r="C12" s="2"/>
      <c r="D12" s="2"/>
      <c r="E12" s="2"/>
      <c r="F12" s="2"/>
      <c r="G12" s="2"/>
      <c r="H12" s="2"/>
      <c r="I12" s="2"/>
    </row>
    <row r="13" spans="2:9" ht="15" thickBot="1" x14ac:dyDescent="0.4">
      <c r="B13" s="3" t="s">
        <v>4</v>
      </c>
      <c r="C13" s="4"/>
      <c r="D13" s="4"/>
      <c r="E13" s="5" t="s">
        <v>32</v>
      </c>
      <c r="F13" s="5" t="s">
        <v>18</v>
      </c>
      <c r="G13" s="5" t="s">
        <v>21</v>
      </c>
      <c r="H13" s="5" t="s">
        <v>19</v>
      </c>
      <c r="I13" s="5" t="s">
        <v>20</v>
      </c>
    </row>
    <row r="14" spans="2:9" x14ac:dyDescent="0.35">
      <c r="B14" s="17">
        <v>1</v>
      </c>
      <c r="C14" s="6" t="s">
        <v>42</v>
      </c>
      <c r="D14" s="7" t="s">
        <v>5</v>
      </c>
      <c r="E14" s="8">
        <f>B14</f>
        <v>1</v>
      </c>
      <c r="F14" s="11">
        <f>0.45359*B14</f>
        <v>0.45358999999999999</v>
      </c>
      <c r="G14" s="8">
        <f>F14/60</f>
        <v>7.5598333333333333E-3</v>
      </c>
      <c r="H14" s="8">
        <f>B14/2000</f>
        <v>5.0000000000000001E-4</v>
      </c>
      <c r="I14" s="8">
        <f>F14/1000</f>
        <v>4.5358999999999997E-4</v>
      </c>
    </row>
    <row r="15" spans="2:9" x14ac:dyDescent="0.35">
      <c r="B15" s="17">
        <v>1</v>
      </c>
      <c r="C15" s="9" t="s">
        <v>43</v>
      </c>
      <c r="D15" s="10" t="s">
        <v>5</v>
      </c>
      <c r="E15" s="8">
        <f>B15/0.45359</f>
        <v>2.2046341409643069</v>
      </c>
      <c r="F15" s="8">
        <f>B15</f>
        <v>1</v>
      </c>
      <c r="G15" s="8">
        <f>F15/60</f>
        <v>1.6666666666666666E-2</v>
      </c>
      <c r="H15" s="8">
        <f>E15/2000</f>
        <v>1.1023170704821535E-3</v>
      </c>
      <c r="I15" s="8">
        <f>F15/1000</f>
        <v>1E-3</v>
      </c>
    </row>
    <row r="16" spans="2:9" x14ac:dyDescent="0.35">
      <c r="B16" s="17">
        <v>1</v>
      </c>
      <c r="C16" s="9" t="s">
        <v>15</v>
      </c>
      <c r="D16" s="7" t="s">
        <v>5</v>
      </c>
      <c r="E16" s="8">
        <f>F16/0.45359</f>
        <v>132.27804845785843</v>
      </c>
      <c r="F16" s="8">
        <f>B16*60</f>
        <v>60</v>
      </c>
      <c r="G16" s="8">
        <f>B16</f>
        <v>1</v>
      </c>
      <c r="H16" s="8">
        <f>E16/2000</f>
        <v>6.6139024228929214E-2</v>
      </c>
      <c r="I16" s="8">
        <f>F16/1000</f>
        <v>0.06</v>
      </c>
    </row>
    <row r="17" spans="2:9" x14ac:dyDescent="0.35">
      <c r="B17" s="17">
        <v>1</v>
      </c>
      <c r="C17" s="9" t="s">
        <v>16</v>
      </c>
      <c r="D17" s="7" t="s">
        <v>5</v>
      </c>
      <c r="E17" s="8">
        <f>B17*2000</f>
        <v>2000</v>
      </c>
      <c r="F17" s="8">
        <f>E17*0.45359</f>
        <v>907.18</v>
      </c>
      <c r="G17" s="8">
        <f>F17/60</f>
        <v>15.119666666666665</v>
      </c>
      <c r="H17" s="8">
        <f>E17/2000</f>
        <v>1</v>
      </c>
      <c r="I17" s="8">
        <f>F17/1000</f>
        <v>0.90717999999999999</v>
      </c>
    </row>
    <row r="18" spans="2:9" x14ac:dyDescent="0.35">
      <c r="B18" s="17">
        <v>1</v>
      </c>
      <c r="C18" s="9" t="s">
        <v>17</v>
      </c>
      <c r="D18" s="7" t="s">
        <v>5</v>
      </c>
      <c r="E18" s="8">
        <f>B18*1000/0.45359</f>
        <v>2204.6341409643069</v>
      </c>
      <c r="F18" s="8">
        <f>B18*1000</f>
        <v>1000</v>
      </c>
      <c r="G18" s="8">
        <f>F18/60</f>
        <v>16.666666666666668</v>
      </c>
      <c r="H18" s="8">
        <f>E18/2000</f>
        <v>1.1023170704821534</v>
      </c>
      <c r="I18" s="8">
        <f>B18</f>
        <v>1</v>
      </c>
    </row>
    <row r="21" spans="2:9" ht="18.5" x14ac:dyDescent="0.45">
      <c r="B21" s="1" t="s">
        <v>26</v>
      </c>
      <c r="C21" s="2"/>
      <c r="D21" s="2"/>
      <c r="E21" s="2"/>
      <c r="F21" s="2"/>
      <c r="G21" s="2"/>
      <c r="H21" s="2"/>
      <c r="I21" s="2"/>
    </row>
    <row r="22" spans="2:9" ht="15" thickBot="1" x14ac:dyDescent="0.4">
      <c r="B22" s="3" t="s">
        <v>4</v>
      </c>
      <c r="C22" s="4"/>
      <c r="D22" s="4"/>
      <c r="E22" s="5" t="s">
        <v>40</v>
      </c>
      <c r="F22" s="5" t="s">
        <v>41</v>
      </c>
      <c r="G22" s="5"/>
      <c r="H22" s="5"/>
      <c r="I22" s="5"/>
    </row>
    <row r="23" spans="2:9" x14ac:dyDescent="0.35">
      <c r="B23" s="18">
        <v>3.9220000000000002</v>
      </c>
      <c r="C23" s="6" t="s">
        <v>60</v>
      </c>
      <c r="D23" s="7"/>
      <c r="E23" s="13">
        <f>ExchangeRate</f>
        <v>3.9220000000000002</v>
      </c>
      <c r="F23" s="12">
        <f>1</f>
        <v>1</v>
      </c>
      <c r="G23" s="5"/>
      <c r="H23" s="5"/>
      <c r="I23" s="5"/>
    </row>
    <row r="24" spans="2:9" x14ac:dyDescent="0.35">
      <c r="B24" s="17">
        <v>1000</v>
      </c>
      <c r="C24" s="6" t="s">
        <v>61</v>
      </c>
      <c r="D24" s="7" t="s">
        <v>5</v>
      </c>
      <c r="E24" s="13">
        <f>B24</f>
        <v>1000</v>
      </c>
      <c r="F24" s="12">
        <f>B24/ExchangeRate</f>
        <v>254.97195308516064</v>
      </c>
      <c r="G24" s="5"/>
      <c r="H24" s="5"/>
      <c r="I24" s="5"/>
    </row>
    <row r="25" spans="2:9" x14ac:dyDescent="0.35">
      <c r="B25" s="17">
        <v>1000</v>
      </c>
      <c r="C25" s="9" t="s">
        <v>62</v>
      </c>
      <c r="D25" s="10" t="s">
        <v>5</v>
      </c>
      <c r="E25" s="13">
        <f>B25*ExchangeRate</f>
        <v>3922</v>
      </c>
      <c r="F25" s="12">
        <f>B25</f>
        <v>1000</v>
      </c>
      <c r="G25" s="5"/>
      <c r="H25" s="5"/>
      <c r="I25" s="5"/>
    </row>
    <row r="28" spans="2:9" ht="18.5" x14ac:dyDescent="0.45">
      <c r="B28" s="1" t="s">
        <v>53</v>
      </c>
      <c r="C28" s="2"/>
      <c r="D28" s="2"/>
      <c r="E28" s="2"/>
      <c r="F28" s="2"/>
      <c r="G28" s="2"/>
      <c r="H28" s="2"/>
      <c r="I28" s="2"/>
    </row>
    <row r="29" spans="2:9" ht="15" thickBot="1" x14ac:dyDescent="0.4">
      <c r="B29" s="3" t="s">
        <v>4</v>
      </c>
      <c r="C29" s="4"/>
      <c r="D29" s="4"/>
      <c r="E29" s="5" t="s">
        <v>33</v>
      </c>
      <c r="F29" s="5" t="s">
        <v>34</v>
      </c>
      <c r="G29" s="5" t="s">
        <v>46</v>
      </c>
      <c r="H29" s="5" t="s">
        <v>49</v>
      </c>
      <c r="I29" s="5" t="s">
        <v>50</v>
      </c>
    </row>
    <row r="30" spans="2:9" x14ac:dyDescent="0.35">
      <c r="B30" s="17">
        <v>1050</v>
      </c>
      <c r="C30" s="6" t="s">
        <v>44</v>
      </c>
      <c r="D30" s="7" t="s">
        <v>5</v>
      </c>
      <c r="E30" s="8">
        <f>B30</f>
        <v>1050</v>
      </c>
      <c r="F30" s="12">
        <f>B30/100</f>
        <v>10.5</v>
      </c>
      <c r="G30" s="12">
        <f>F30*36.7439</f>
        <v>385.81094999999993</v>
      </c>
      <c r="H30" s="12">
        <f>G30/16.66666</f>
        <v>23.148666259466498</v>
      </c>
      <c r="I30" s="13">
        <f>H30*ExchangeRate</f>
        <v>90.789069069627615</v>
      </c>
    </row>
    <row r="31" spans="2:9" x14ac:dyDescent="0.35">
      <c r="B31" s="17">
        <v>10.5</v>
      </c>
      <c r="C31" s="9" t="s">
        <v>47</v>
      </c>
      <c r="D31" s="10" t="s">
        <v>5</v>
      </c>
      <c r="E31" s="8">
        <f>F31*100</f>
        <v>1050</v>
      </c>
      <c r="F31" s="12">
        <f>B31</f>
        <v>10.5</v>
      </c>
      <c r="G31" s="12">
        <f>F31*36.7439</f>
        <v>385.81094999999993</v>
      </c>
      <c r="H31" s="12">
        <f t="shared" ref="H31:H33" si="0">G31/16.66666</f>
        <v>23.148666259466498</v>
      </c>
      <c r="I31" s="13">
        <f>H31*ExchangeRate</f>
        <v>90.789069069627615</v>
      </c>
    </row>
    <row r="32" spans="2:9" x14ac:dyDescent="0.35">
      <c r="B32" s="17">
        <v>385.81</v>
      </c>
      <c r="C32" s="9" t="s">
        <v>45</v>
      </c>
      <c r="D32" s="7" t="s">
        <v>5</v>
      </c>
      <c r="E32" s="8">
        <f>F32*100</f>
        <v>1049.9974145368349</v>
      </c>
      <c r="F32" s="12">
        <f>B32/36.7439</f>
        <v>10.499974145368348</v>
      </c>
      <c r="G32" s="12">
        <f>B32</f>
        <v>385.81</v>
      </c>
      <c r="H32" s="12">
        <f t="shared" si="0"/>
        <v>23.148609259443703</v>
      </c>
      <c r="I32" s="13">
        <f>H32*ExchangeRate</f>
        <v>90.788845515538199</v>
      </c>
    </row>
    <row r="33" spans="2:9" x14ac:dyDescent="0.35">
      <c r="B33" s="17">
        <v>23.1495</v>
      </c>
      <c r="C33" s="9" t="s">
        <v>48</v>
      </c>
      <c r="D33" s="7" t="s">
        <v>5</v>
      </c>
      <c r="E33" s="8">
        <f>F33*100</f>
        <v>1050.0340374864943</v>
      </c>
      <c r="F33" s="12">
        <f>G33/36.7439</f>
        <v>10.500340374864944</v>
      </c>
      <c r="G33" s="12">
        <f>B33*16.6666</f>
        <v>385.82345669999995</v>
      </c>
      <c r="H33" s="12">
        <f t="shared" si="0"/>
        <v>23.149416661766661</v>
      </c>
      <c r="I33" s="13">
        <f>H33*ExchangeRate</f>
        <v>90.792012147448844</v>
      </c>
    </row>
    <row r="34" spans="2:9" x14ac:dyDescent="0.35">
      <c r="B34" s="17">
        <v>71.3</v>
      </c>
      <c r="C34" s="9" t="s">
        <v>51</v>
      </c>
      <c r="D34" s="7" t="s">
        <v>5</v>
      </c>
      <c r="E34" s="8">
        <f>F34*100</f>
        <v>824.60397180629275</v>
      </c>
      <c r="F34" s="12">
        <f>G34/36.7439</f>
        <v>8.2460397180629279</v>
      </c>
      <c r="G34" s="12">
        <f>H34*16.666666</f>
        <v>302.99165879653236</v>
      </c>
      <c r="H34" s="12">
        <f>I34/ExchangeRate</f>
        <v>18.179500254971952</v>
      </c>
      <c r="I34" s="13">
        <f>B34</f>
        <v>71.3</v>
      </c>
    </row>
    <row r="35" spans="2:9" x14ac:dyDescent="0.35">
      <c r="B35" s="17">
        <v>1188.3399999999999</v>
      </c>
      <c r="C35" s="9" t="s">
        <v>52</v>
      </c>
      <c r="D35" s="7" t="s">
        <v>5</v>
      </c>
      <c r="E35" s="8">
        <f>F35*100</f>
        <v>824.60566230761799</v>
      </c>
      <c r="F35" s="12">
        <f>G35/36.7439</f>
        <v>8.2460566230761803</v>
      </c>
      <c r="G35" s="12">
        <f>H35*16.6666</f>
        <v>302.99227995264886</v>
      </c>
      <c r="H35" s="12">
        <f>I35/ExchangeRate</f>
        <v>18.179609515596994</v>
      </c>
      <c r="I35" s="13">
        <f>B35/16.66666</f>
        <v>71.300428520171408</v>
      </c>
    </row>
    <row r="37" spans="2:9" ht="18.5" x14ac:dyDescent="0.45">
      <c r="B37" s="1" t="s">
        <v>54</v>
      </c>
      <c r="C37" s="2"/>
      <c r="D37" s="2"/>
      <c r="E37" s="2"/>
      <c r="F37" s="2"/>
      <c r="G37" s="2"/>
      <c r="H37" s="2"/>
      <c r="I37" s="2"/>
    </row>
    <row r="38" spans="2:9" ht="15" thickBot="1" x14ac:dyDescent="0.4">
      <c r="B38" s="3" t="s">
        <v>4</v>
      </c>
      <c r="C38" s="4"/>
      <c r="D38" s="4"/>
      <c r="E38" s="5" t="s">
        <v>33</v>
      </c>
      <c r="F38" s="5" t="s">
        <v>34</v>
      </c>
      <c r="G38" s="5" t="s">
        <v>46</v>
      </c>
      <c r="H38" s="5" t="s">
        <v>49</v>
      </c>
      <c r="I38" s="5" t="s">
        <v>50</v>
      </c>
    </row>
    <row r="39" spans="2:9" x14ac:dyDescent="0.35">
      <c r="B39" s="17">
        <v>980</v>
      </c>
      <c r="C39" s="6" t="s">
        <v>44</v>
      </c>
      <c r="D39" s="7" t="s">
        <v>5</v>
      </c>
      <c r="E39" s="8">
        <f>B39</f>
        <v>980</v>
      </c>
      <c r="F39" s="12">
        <f>B39/100</f>
        <v>9.8000000000000007</v>
      </c>
      <c r="G39" s="12">
        <f>F39*39.3685</f>
        <v>385.81130000000002</v>
      </c>
      <c r="H39" s="12">
        <f>G39/16.66666</f>
        <v>23.148687259474904</v>
      </c>
      <c r="I39" s="13">
        <f>H39*ExchangeRate</f>
        <v>90.789151431660585</v>
      </c>
    </row>
    <row r="40" spans="2:9" x14ac:dyDescent="0.35">
      <c r="B40" s="17">
        <v>9.8000000000000007</v>
      </c>
      <c r="C40" s="9" t="s">
        <v>47</v>
      </c>
      <c r="D40" s="10" t="s">
        <v>5</v>
      </c>
      <c r="E40" s="8">
        <f>F40*100</f>
        <v>980.00000000000011</v>
      </c>
      <c r="F40" s="12">
        <f>B40</f>
        <v>9.8000000000000007</v>
      </c>
      <c r="G40" s="12">
        <f>F40*39.3685</f>
        <v>385.81130000000002</v>
      </c>
      <c r="H40" s="12">
        <f t="shared" ref="H40:H42" si="1">G40/16.66666</f>
        <v>23.148687259474904</v>
      </c>
      <c r="I40" s="13">
        <f>H40*ExchangeRate</f>
        <v>90.789151431660585</v>
      </c>
    </row>
    <row r="41" spans="2:9" x14ac:dyDescent="0.35">
      <c r="B41" s="17">
        <v>385.81</v>
      </c>
      <c r="C41" s="9" t="s">
        <v>45</v>
      </c>
      <c r="D41" s="7" t="s">
        <v>5</v>
      </c>
      <c r="E41" s="8">
        <f>F41*100</f>
        <v>979.99669786758454</v>
      </c>
      <c r="F41" s="12">
        <f>B41/39.3685</f>
        <v>9.7999669786758457</v>
      </c>
      <c r="G41" s="12">
        <f>B41</f>
        <v>385.81</v>
      </c>
      <c r="H41" s="12">
        <f t="shared" si="1"/>
        <v>23.148609259443703</v>
      </c>
      <c r="I41" s="13">
        <f>H41*ExchangeRate</f>
        <v>90.788845515538199</v>
      </c>
    </row>
    <row r="42" spans="2:9" x14ac:dyDescent="0.35">
      <c r="B42" s="17">
        <v>23.1495</v>
      </c>
      <c r="C42" s="9" t="s">
        <v>48</v>
      </c>
      <c r="D42" s="7" t="s">
        <v>5</v>
      </c>
      <c r="E42" s="8">
        <f>F42*100</f>
        <v>980.03087925625823</v>
      </c>
      <c r="F42" s="12">
        <f>G42/39.3685</f>
        <v>9.800308792562582</v>
      </c>
      <c r="G42" s="12">
        <f>B42*16.6666</f>
        <v>385.82345669999995</v>
      </c>
      <c r="H42" s="12">
        <f t="shared" si="1"/>
        <v>23.149416661766661</v>
      </c>
      <c r="I42" s="13">
        <f>H42*ExchangeRate</f>
        <v>90.792012147448844</v>
      </c>
    </row>
    <row r="43" spans="2:9" x14ac:dyDescent="0.35">
      <c r="B43" s="17">
        <v>71.3</v>
      </c>
      <c r="C43" s="9" t="s">
        <v>51</v>
      </c>
      <c r="D43" s="7" t="s">
        <v>5</v>
      </c>
      <c r="E43" s="8">
        <f>F43*100</f>
        <v>769.62967549317955</v>
      </c>
      <c r="F43" s="12">
        <f>G43/39.3685</f>
        <v>7.6962967549317955</v>
      </c>
      <c r="G43" s="12">
        <f>H43*16.666666</f>
        <v>302.99165879653236</v>
      </c>
      <c r="H43" s="12">
        <f>I43/ExchangeRate</f>
        <v>18.179500254971952</v>
      </c>
      <c r="I43" s="13">
        <f>B43</f>
        <v>71.3</v>
      </c>
    </row>
    <row r="44" spans="2:9" x14ac:dyDescent="0.35">
      <c r="B44" s="17">
        <v>1188.3399999999999</v>
      </c>
      <c r="C44" s="9" t="s">
        <v>52</v>
      </c>
      <c r="D44" s="7" t="s">
        <v>5</v>
      </c>
      <c r="E44" s="8">
        <f>F44*100</f>
        <v>769.63125329298521</v>
      </c>
      <c r="F44" s="12">
        <f>G44/39.3685</f>
        <v>7.6963125329298521</v>
      </c>
      <c r="G44" s="12">
        <f>H44*16.6666</f>
        <v>302.99227995264886</v>
      </c>
      <c r="H44" s="12">
        <f>I44/ExchangeRate</f>
        <v>18.179609515596994</v>
      </c>
      <c r="I44" s="13">
        <f>B44/16.66666</f>
        <v>71.300428520171408</v>
      </c>
    </row>
    <row r="46" spans="2:9" ht="18.5" x14ac:dyDescent="0.45">
      <c r="B46" s="1" t="s">
        <v>55</v>
      </c>
      <c r="C46" s="2"/>
      <c r="D46" s="2"/>
      <c r="E46" s="2"/>
      <c r="F46" s="2"/>
      <c r="G46" s="2"/>
      <c r="H46" s="2"/>
      <c r="I46" s="2"/>
    </row>
    <row r="47" spans="2:9" ht="15" thickBot="1" x14ac:dyDescent="0.4">
      <c r="B47" s="3" t="s">
        <v>4</v>
      </c>
      <c r="C47" s="4"/>
      <c r="D47" s="4"/>
      <c r="E47" s="5" t="s">
        <v>57</v>
      </c>
      <c r="F47" s="5" t="s">
        <v>58</v>
      </c>
      <c r="G47" s="5" t="s">
        <v>59</v>
      </c>
    </row>
    <row r="48" spans="2:9" x14ac:dyDescent="0.35">
      <c r="B48" s="17">
        <v>400</v>
      </c>
      <c r="C48" s="6" t="s">
        <v>56</v>
      </c>
      <c r="D48" s="7" t="s">
        <v>5</v>
      </c>
      <c r="E48" s="8">
        <f>B48</f>
        <v>400</v>
      </c>
      <c r="F48" s="12">
        <f>B48/0.90718</f>
        <v>440.92682819286142</v>
      </c>
      <c r="G48" s="13">
        <f>F48*ExchangeRate</f>
        <v>1729.3150201724025</v>
      </c>
    </row>
    <row r="49" spans="2:9" x14ac:dyDescent="0.35">
      <c r="B49" s="17">
        <v>440.93</v>
      </c>
      <c r="C49" s="9" t="s">
        <v>45</v>
      </c>
      <c r="D49" s="10" t="s">
        <v>5</v>
      </c>
      <c r="E49" s="8">
        <f>F49*0.90718</f>
        <v>400.00287739999999</v>
      </c>
      <c r="F49" s="12">
        <f>B49</f>
        <v>440.93</v>
      </c>
      <c r="G49" s="13">
        <f>F49*ExchangeRate</f>
        <v>1729.3274600000002</v>
      </c>
    </row>
    <row r="50" spans="2:9" x14ac:dyDescent="0.35">
      <c r="B50" s="17">
        <v>1358.06</v>
      </c>
      <c r="C50" s="9" t="s">
        <v>52</v>
      </c>
      <c r="D50" s="7" t="s">
        <v>5</v>
      </c>
      <c r="E50" s="8">
        <f>F50*0.90718</f>
        <v>314.12668811830696</v>
      </c>
      <c r="F50" s="12">
        <f>G50/ExchangeRate</f>
        <v>346.2672106068332</v>
      </c>
      <c r="G50" s="13">
        <f>B50</f>
        <v>1358.06</v>
      </c>
    </row>
    <row r="52" spans="2:9" ht="18.5" x14ac:dyDescent="0.45">
      <c r="B52" s="1" t="s">
        <v>35</v>
      </c>
      <c r="C52" s="2"/>
      <c r="D52" s="2"/>
      <c r="E52" s="2"/>
      <c r="F52" s="2"/>
      <c r="G52" s="2"/>
      <c r="H52" s="2"/>
      <c r="I52" s="2"/>
    </row>
    <row r="53" spans="2:9" ht="15" thickBot="1" x14ac:dyDescent="0.4">
      <c r="B53" s="3" t="s">
        <v>4</v>
      </c>
      <c r="C53" s="4"/>
      <c r="D53" s="4"/>
      <c r="E53" s="5" t="s">
        <v>30</v>
      </c>
      <c r="F53" s="5" t="s">
        <v>36</v>
      </c>
      <c r="G53" s="5" t="s">
        <v>28</v>
      </c>
      <c r="H53" s="5" t="s">
        <v>37</v>
      </c>
      <c r="I53" s="5" t="s">
        <v>38</v>
      </c>
    </row>
    <row r="54" spans="2:9" x14ac:dyDescent="0.35">
      <c r="B54" s="17">
        <v>80</v>
      </c>
      <c r="C54" s="6" t="s">
        <v>29</v>
      </c>
      <c r="D54" s="7" t="s">
        <v>5</v>
      </c>
      <c r="E54" s="8">
        <f>B54</f>
        <v>80</v>
      </c>
      <c r="F54" s="14" t="s">
        <v>39</v>
      </c>
      <c r="G54" s="8">
        <f>H54/60</f>
        <v>89.666658429909319</v>
      </c>
      <c r="H54" s="8">
        <f>B54*27.2154/0.40469</f>
        <v>5379.9995057945589</v>
      </c>
      <c r="I54" s="8">
        <f>H54/1000</f>
        <v>5.3799995057945589</v>
      </c>
    </row>
    <row r="55" spans="2:9" x14ac:dyDescent="0.35">
      <c r="B55" s="17">
        <v>120</v>
      </c>
      <c r="C55" s="9" t="s">
        <v>63</v>
      </c>
      <c r="D55" s="10" t="s">
        <v>5</v>
      </c>
      <c r="E55" s="14" t="s">
        <v>39</v>
      </c>
      <c r="F55" s="8">
        <f>B55</f>
        <v>120</v>
      </c>
      <c r="G55" s="8">
        <f>H55/60</f>
        <v>134.49998764486398</v>
      </c>
      <c r="H55" s="8">
        <f>B55*27.2154/0.40469</f>
        <v>8069.9992586918379</v>
      </c>
      <c r="I55" s="8">
        <f>H55/1000</f>
        <v>8.0699992586918388</v>
      </c>
    </row>
    <row r="56" spans="2:9" x14ac:dyDescent="0.35">
      <c r="B56" s="17">
        <v>50</v>
      </c>
      <c r="C56" s="9" t="s">
        <v>64</v>
      </c>
      <c r="D56" s="7" t="s">
        <v>5</v>
      </c>
      <c r="E56" s="8">
        <f>H56/27.2154*0.40469</f>
        <v>44.609669525342269</v>
      </c>
      <c r="F56" s="8">
        <f>H56/25.401*0.40469</f>
        <v>47.796149757883548</v>
      </c>
      <c r="G56" s="8">
        <f>B56</f>
        <v>50</v>
      </c>
      <c r="H56" s="8">
        <f>B56*60</f>
        <v>3000</v>
      </c>
      <c r="I56" s="8">
        <f t="shared" ref="I56:I58" si="2">H56/1000</f>
        <v>3</v>
      </c>
    </row>
    <row r="57" spans="2:9" x14ac:dyDescent="0.35">
      <c r="B57" s="17">
        <v>3000</v>
      </c>
      <c r="C57" s="9" t="s">
        <v>65</v>
      </c>
      <c r="D57" s="7" t="s">
        <v>5</v>
      </c>
      <c r="E57" s="8">
        <f>B57/27.2154*0.40469</f>
        <v>44.609669525342269</v>
      </c>
      <c r="F57" s="8">
        <f>B57/25.401*0.40469</f>
        <v>47.796149757883548</v>
      </c>
      <c r="G57" s="8">
        <f>B57/60</f>
        <v>50</v>
      </c>
      <c r="H57" s="8">
        <f>B57</f>
        <v>3000</v>
      </c>
      <c r="I57" s="8">
        <f t="shared" si="2"/>
        <v>3</v>
      </c>
    </row>
    <row r="58" spans="2:9" x14ac:dyDescent="0.35">
      <c r="B58" s="17">
        <v>3</v>
      </c>
      <c r="C58" s="9" t="s">
        <v>66</v>
      </c>
      <c r="D58" s="7" t="s">
        <v>5</v>
      </c>
      <c r="E58" s="8">
        <f>B58/27.2154*0.40469*1000</f>
        <v>44.609669525342269</v>
      </c>
      <c r="F58" s="8">
        <f>B58/25.401*0.40469*1000</f>
        <v>47.796149757883548</v>
      </c>
      <c r="G58" s="8">
        <f>H58/60</f>
        <v>50</v>
      </c>
      <c r="H58" s="8">
        <f>B58*1000</f>
        <v>3000</v>
      </c>
      <c r="I58" s="8">
        <f t="shared" si="2"/>
        <v>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/>
  </sheetViews>
  <sheetFormatPr defaultRowHeight="14.5" x14ac:dyDescent="0.35"/>
  <sheetData>
    <row r="1" spans="1:5" x14ac:dyDescent="0.35">
      <c r="A1" t="s">
        <v>7</v>
      </c>
      <c r="C1" t="s">
        <v>12</v>
      </c>
      <c r="D1" t="s">
        <v>8</v>
      </c>
      <c r="E1" t="s">
        <v>6</v>
      </c>
    </row>
    <row r="2" spans="1:5" x14ac:dyDescent="0.35">
      <c r="C2" t="s">
        <v>14</v>
      </c>
    </row>
    <row r="3" spans="1:5" x14ac:dyDescent="0.35">
      <c r="C3" t="s">
        <v>27</v>
      </c>
    </row>
    <row r="4" spans="1:5" x14ac:dyDescent="0.35">
      <c r="C4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Area</vt:lpstr>
      <vt:lpstr>ExchangeRate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Pierre A. Larsen</dc:creator>
  <cp:lastModifiedBy>Pierre Akselsen Larsen</cp:lastModifiedBy>
  <dcterms:created xsi:type="dcterms:W3CDTF">2015-01-08T14:05:03Z</dcterms:created>
  <dcterms:modified xsi:type="dcterms:W3CDTF">2019-06-05T15:39:31Z</dcterms:modified>
</cp:coreProperties>
</file>